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filterPrivacy="1"/>
  <xr:revisionPtr revIDLastSave="0" documentId="8_{473CE971-B209-40A1-A24F-B02B8F8D1C66}" xr6:coauthVersionLast="47" xr6:coauthVersionMax="47" xr10:uidLastSave="{00000000-0000-0000-0000-000000000000}"/>
  <bookViews>
    <workbookView xWindow="28680" yWindow="-120" windowWidth="29040" windowHeight="15840" xr2:uid="{2869603F-7120-46F0-9748-1AD9FC895F31}"/>
  </bookViews>
  <sheets>
    <sheet name="Prognóza HDP (Graf 1 + Graf 2)" sheetId="1" r:id="rId1"/>
    <sheet name="OZE (Graf 3)" sheetId="6" r:id="rId2"/>
    <sheet name="Nehnuteľnosti (Graf 4)" sheetId="2" r:id="rId3"/>
    <sheet name="Mladé sestry (Graf 5 + Graf 6)" sheetId="3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" i="3" l="1"/>
  <c r="H13" i="3"/>
  <c r="H9" i="3"/>
  <c r="H10" i="3"/>
  <c r="H11" i="3"/>
  <c r="H12" i="3"/>
  <c r="H8" i="3"/>
  <c r="H24" i="3"/>
  <c r="G24" i="3"/>
  <c r="F24" i="3"/>
  <c r="E24" i="3"/>
  <c r="D24" i="3"/>
  <c r="C24" i="3"/>
  <c r="B24" i="3"/>
  <c r="J13" i="3"/>
  <c r="I13" i="3"/>
  <c r="F13" i="3"/>
  <c r="E12" i="3"/>
  <c r="D12" i="3"/>
  <c r="C12" i="3"/>
  <c r="B12" i="3"/>
  <c r="E11" i="3"/>
  <c r="D11" i="3"/>
  <c r="C11" i="3"/>
  <c r="B11" i="3"/>
  <c r="E10" i="3"/>
  <c r="D10" i="3"/>
  <c r="D13" i="3" s="1"/>
  <c r="C10" i="3"/>
  <c r="B10" i="3"/>
  <c r="E9" i="3"/>
  <c r="D9" i="3"/>
  <c r="C9" i="3"/>
  <c r="B9" i="3"/>
  <c r="E8" i="3"/>
  <c r="E13" i="3" s="1"/>
  <c r="D8" i="3"/>
  <c r="C8" i="3"/>
  <c r="C13" i="3" s="1"/>
  <c r="B8" i="3"/>
  <c r="L13" i="3" l="1"/>
  <c r="B13" i="3"/>
</calcChain>
</file>

<file path=xl/sharedStrings.xml><?xml version="1.0" encoding="utf-8"?>
<sst xmlns="http://schemas.openxmlformats.org/spreadsheetml/2006/main" count="103" uniqueCount="84">
  <si>
    <t>EKONOMIKA V TOMTO ROKU PORASTIE VIAC AKO SA PREDPOKLADALO NA JAR</t>
  </si>
  <si>
    <t>Porovnanie prognóz vývoja HDP Slovenska podľa jednotlivých inštitúcií (v %)</t>
  </si>
  <si>
    <t>MMF</t>
  </si>
  <si>
    <t>OECD</t>
  </si>
  <si>
    <t>EK</t>
  </si>
  <si>
    <t>MF SR</t>
  </si>
  <si>
    <t>NBS</t>
  </si>
  <si>
    <t>Zdroj: NBS, EK, MFSR</t>
  </si>
  <si>
    <t>https://nbs.sk/publikacie/ekonomicky-a-menovy-vyvoj/</t>
  </si>
  <si>
    <t>https://economy-finance.ec.europa.eu/economic-forecast-and-surveys/economic-forecasts/spring-2024-economic-forecast-gradual-expansion-amid-high-geopolitical-risks_en</t>
  </si>
  <si>
    <t>https://www.mfsr.sk/sk/financie/institut-financnej-politiky/ekonomicke-prognozy/makroekonomicke-prognozy/69-zasadnutie-vyboru-danove-prognozy-jun-2024.html</t>
  </si>
  <si>
    <t>Porovnanie prognóz vývoja HDP vo V4 na rok 2024 podľa EK a miestnych inštitúcií (v %)</t>
  </si>
  <si>
    <t>Miestna inštitúcia</t>
  </si>
  <si>
    <t>Slovensko</t>
  </si>
  <si>
    <t>Česko</t>
  </si>
  <si>
    <t>Poľsko</t>
  </si>
  <si>
    <t>Maďarsko</t>
  </si>
  <si>
    <t>Zdroj: EK, MF SR, Český štatistický úrad, Poľský ekonomický inštitút, Ministerstvo národného hospodárstva (Maďarsko)</t>
  </si>
  <si>
    <t>https://www.dvs.cz/clanek.asp?id=6969739</t>
  </si>
  <si>
    <t>https://pie.net.pl/26-proc-wyniesie-wzrost-pkb-polski-w-2024-r-wynika-z-prognozy-pie/</t>
  </si>
  <si>
    <t>https://kormany.hu/hirek/a-magyar-gazdasag-visszatert-a-novekedesi-palyara</t>
  </si>
  <si>
    <t>SPLNENIE KLIMATICKÝCH CIEĽOV SI VYŽADUJE VIAC OBNOVITEĽNÝCH ZDROJOV ENERGIE</t>
  </si>
  <si>
    <t>Podiel obnoviteľných zdrojov energie na konečnej spotrebe energie (v %)</t>
  </si>
  <si>
    <t xml:space="preserve">Dosiahnuté výsledky v predchádzajúcom období </t>
  </si>
  <si>
    <t>Ciele</t>
  </si>
  <si>
    <t xml:space="preserve">EÚ 27 </t>
  </si>
  <si>
    <t>Rakúsko</t>
  </si>
  <si>
    <t>-</t>
  </si>
  <si>
    <t>Pozn. autors: ciele Rakúska zatiaľ nie sú dostupné.</t>
  </si>
  <si>
    <t>Zdroj: Eurostat, European Commission (Directorate-General for Communication)</t>
  </si>
  <si>
    <t>Link na dáta - Dosiahnuté výsledky v predchádzajúcom období : https://ec.europa.eu/eurostat/databrowser/view/sdg_07_40__custom_12027263/default/table?lang=en</t>
  </si>
  <si>
    <t>Link na dáta - Ciele :</t>
  </si>
  <si>
    <t>Ciele Slovensko: https://commission.europa.eu/publications/slovakia-draft-updated-necp-2021-2030_en</t>
  </si>
  <si>
    <t>Ciele Poľsko: https://commission.europa.eu/publications/poland-draft-updated-necp-2021-2030_en</t>
  </si>
  <si>
    <t>Ciele Maďarsko: https://commission.europa.eu/publications/hungary-draft-updated-necp-2021-2030_en</t>
  </si>
  <si>
    <t>Ciele Česko: https://commission.europa.eu/publications/czech-draft-updated-necp-2021-2030_en</t>
  </si>
  <si>
    <t>Ciele EÚ : https://eur-lex.europa.eu/legal-content/EN/TXT/?uri=COM:2023:796:FIN</t>
  </si>
  <si>
    <t>POKLES CIEN NEHNUTEĽNOSTÍ JE SPOMALENÝ</t>
  </si>
  <si>
    <t>Ceny nehnuteľností podľa krajov, štvrťročné údaje v eurách / m2</t>
  </si>
  <si>
    <t>2024q1</t>
  </si>
  <si>
    <t>2023q4</t>
  </si>
  <si>
    <t>2023q3</t>
  </si>
  <si>
    <t>2023q2</t>
  </si>
  <si>
    <t>2023q1</t>
  </si>
  <si>
    <t>2022q4</t>
  </si>
  <si>
    <t>2022q3</t>
  </si>
  <si>
    <t>2022q2</t>
  </si>
  <si>
    <t>NR</t>
  </si>
  <si>
    <t>BB</t>
  </si>
  <si>
    <t>TN</t>
  </si>
  <si>
    <t>PO</t>
  </si>
  <si>
    <t>TT</t>
  </si>
  <si>
    <t>ZA</t>
  </si>
  <si>
    <t>KE</t>
  </si>
  <si>
    <t>BL</t>
  </si>
  <si>
    <t>SK</t>
  </si>
  <si>
    <t>Zdroj: NBS / https://nbs.sk/statisticke-udaje/vybrane-makroekonomicke-ukazovatele/ceny-nehnutelnosti-na-byvanie/ceny-nehnutelnosti-na-byvanie-podla-krajov/</t>
  </si>
  <si>
    <t>https://nbs.sk/publikacie/makroprudencialny-komentar/makroprudencialny-komentar-jun-2024/</t>
  </si>
  <si>
    <t>SLOVENSKU CHÝBAJÚ MLADÉ SESTRY</t>
  </si>
  <si>
    <t>Vývoj počtu sestier v SR a ich podiel podľa vekovej štruktúry (v %)</t>
  </si>
  <si>
    <t>Počet sestier</t>
  </si>
  <si>
    <t>podiel v %</t>
  </si>
  <si>
    <t>20-29</t>
  </si>
  <si>
    <t>30-39</t>
  </si>
  <si>
    <t>40-49</t>
  </si>
  <si>
    <t>50-59</t>
  </si>
  <si>
    <t>60-65+</t>
  </si>
  <si>
    <t>Zdroj: Zdravotnícke ročenky NCZI</t>
  </si>
  <si>
    <t>Priemerná mesačná mzda sestry (v EUR)</t>
  </si>
  <si>
    <t>Ukazovateľ / rok</t>
  </si>
  <si>
    <t>2018</t>
  </si>
  <si>
    <t>2019</t>
  </si>
  <si>
    <t>2020</t>
  </si>
  <si>
    <t>2021</t>
  </si>
  <si>
    <t>2022</t>
  </si>
  <si>
    <t>2023</t>
  </si>
  <si>
    <t>1Q2024</t>
  </si>
  <si>
    <t>Priemerný tarifný plat sestry</t>
  </si>
  <si>
    <t>Priemerná mzda sestry (pevná zložka + osobný plat)</t>
  </si>
  <si>
    <t>Priemerný osobný plat sestry</t>
  </si>
  <si>
    <t>Zdroj: dáta NCZI</t>
  </si>
  <si>
    <t>Link k dátam:</t>
  </si>
  <si>
    <t>Verejne nedostupný. Údaje budú zverejnené k 08/2024 v Zdravotníckej ročenke SR (NCZI)</t>
  </si>
  <si>
    <t>Štvrťročný výkaz M (MZ SR) 2-04 vykazujú len vybrané organizácie v zmysle vyhlášky MZ SR č. 10/2014 Z. z.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</si>
</sst>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.0%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_-* #,##0\ [$€-1]_-;\-* #,##0\ [$€-1]_-;_-* &quot;-&quot;??\ [$€-1]_-;_-@_-"/>
  </numFmts>
  <fonts count="13" x14ac:knownFonts="1">
    <font>
      <sz val="11"/>
      <color theme="1"/>
      <name val="Aptos Narrow"/>
      <family val="2"/>
      <charset val="238"/>
      <scheme val="minor"/>
    </font>
    <font>
      <sz val="11"/>
      <color theme="1"/>
      <name val="Work Sans"/>
      <charset val="238"/>
    </font>
    <font>
      <b/>
      <sz val="11"/>
      <color rgb="FF162C6E"/>
      <name val="Work Sans"/>
      <charset val="238"/>
    </font>
    <font>
      <b/>
      <i/>
      <sz val="10"/>
      <color rgb="FF162C6E"/>
      <name val="Work Sans"/>
      <charset val="238"/>
    </font>
    <font>
      <sz val="11"/>
      <color theme="1"/>
      <name val="Work Sans"/>
      <charset val="238"/>
    </font>
    <font>
      <sz val="11"/>
      <color theme="1"/>
      <name val="Aptos Narrow"/>
      <family val="2"/>
      <charset val="238"/>
      <scheme val="minor"/>
    </font>
    <font>
      <u/>
      <sz val="11"/>
      <color theme="10"/>
      <name val="Aptos Narrow"/>
      <family val="2"/>
      <charset val="238"/>
      <scheme val="minor"/>
    </font>
    <font>
      <sz val="10"/>
      <color theme="1"/>
      <name val="Work Sans"/>
      <charset val="238"/>
    </font>
    <font>
      <sz val="11"/>
      <color rgb="FF162C6E"/>
      <name val="Work Sans"/>
      <charset val="238"/>
    </font>
    <font>
      <b/>
      <i/>
      <sz val="11"/>
      <color rgb="FF162C6E"/>
      <name val="Work Sans"/>
      <charset val="238"/>
    </font>
    <font>
      <b/>
      <sz val="11"/>
      <color theme="1"/>
      <name val="Work Sans"/>
      <charset val="238"/>
    </font>
    <font>
      <sz val="11"/>
      <color rgb="FF000000"/>
      <name val="Work Sans"/>
      <charset val="238"/>
    </font>
    <font>
      <u/>
      <sz val="11"/>
      <color theme="10"/>
      <name val="Work Sans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43" fontId="5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readingOrder="1"/>
    </xf>
    <xf numFmtId="0" fontId="2" fillId="0" borderId="0" xfId="0" applyFont="1" applyAlignment="1">
      <alignment vertical="center" readingOrder="1"/>
    </xf>
    <xf numFmtId="164" fontId="1" fillId="0" borderId="0" xfId="0" applyNumberFormat="1" applyFont="1"/>
    <xf numFmtId="0" fontId="3" fillId="0" borderId="0" xfId="0" applyFont="1"/>
    <xf numFmtId="166" fontId="1" fillId="0" borderId="0" xfId="3" applyNumberFormat="1" applyFont="1"/>
    <xf numFmtId="17" fontId="1" fillId="0" borderId="0" xfId="0" applyNumberFormat="1" applyFont="1"/>
    <xf numFmtId="0" fontId="8" fillId="0" borderId="0" xfId="0" applyFont="1"/>
    <xf numFmtId="1" fontId="1" fillId="0" borderId="0" xfId="0" applyNumberFormat="1" applyFont="1"/>
    <xf numFmtId="1" fontId="1" fillId="0" borderId="0" xfId="3" applyNumberFormat="1" applyFont="1"/>
    <xf numFmtId="167" fontId="1" fillId="0" borderId="0" xfId="3" applyNumberFormat="1" applyFont="1"/>
    <xf numFmtId="165" fontId="1" fillId="0" borderId="0" xfId="0" applyNumberFormat="1" applyFont="1"/>
    <xf numFmtId="2" fontId="1" fillId="0" borderId="0" xfId="0" applyNumberFormat="1" applyFont="1"/>
    <xf numFmtId="0" fontId="9" fillId="0" borderId="0" xfId="0" applyFont="1"/>
    <xf numFmtId="2" fontId="1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3" applyNumberFormat="1" applyFont="1" applyAlignment="1">
      <alignment horizontal="right"/>
    </xf>
    <xf numFmtId="0" fontId="10" fillId="0" borderId="0" xfId="0" applyFont="1"/>
    <xf numFmtId="0" fontId="11" fillId="0" borderId="0" xfId="0" applyFont="1"/>
    <xf numFmtId="9" fontId="1" fillId="0" borderId="0" xfId="1" applyFont="1"/>
    <xf numFmtId="0" fontId="12" fillId="0" borderId="0" xfId="2" applyFont="1"/>
    <xf numFmtId="0" fontId="0" fillId="0" borderId="0" xfId="0" applyBorder="1"/>
    <xf numFmtId="0" fontId="1" fillId="0" borderId="0" xfId="0" applyFont="1" applyBorder="1"/>
    <xf numFmtId="0" fontId="4" fillId="0" borderId="0" xfId="0" applyFont="1" applyBorder="1"/>
    <xf numFmtId="165" fontId="4" fillId="0" borderId="0" xfId="0" applyNumberFormat="1" applyFont="1" applyBorder="1"/>
    <xf numFmtId="0" fontId="3" fillId="0" borderId="0" xfId="0" applyFont="1" applyBorder="1"/>
    <xf numFmtId="0" fontId="7" fillId="0" borderId="0" xfId="0" applyFont="1" applyBorder="1"/>
    <xf numFmtId="0" fontId="1" fillId="0" borderId="0" xfId="0" applyFont="1" applyBorder="1" applyAlignment="1">
      <alignment horizontal="center"/>
    </xf>
    <xf numFmtId="166" fontId="1" fillId="0" borderId="0" xfId="3" applyNumberFormat="1" applyFont="1" applyBorder="1"/>
    <xf numFmtId="9" fontId="1" fillId="0" borderId="0" xfId="1" applyFont="1" applyBorder="1"/>
    <xf numFmtId="167" fontId="1" fillId="0" borderId="0" xfId="3" applyNumberFormat="1" applyFont="1" applyBorder="1" applyAlignment="1">
      <alignment horizontal="center"/>
    </xf>
    <xf numFmtId="168" fontId="1" fillId="0" borderId="0" xfId="3" applyNumberFormat="1" applyFont="1" applyBorder="1"/>
    <xf numFmtId="168" fontId="1" fillId="0" borderId="0" xfId="0" applyNumberFormat="1" applyFont="1" applyBorder="1"/>
  </cellXfs>
  <cellStyles count="4">
    <cellStyle name="Čiarka" xfId="3" builtinId="3"/>
    <cellStyle name="Hypertextové prepojenie" xfId="2" builtinId="8"/>
    <cellStyle name="Normálna" xfId="0" builtinId="0"/>
    <cellStyle name="Percentá" xfId="1" builtinId="5"/>
  </cellStyles>
  <dxfs count="0"/>
  <tableStyles count="1" defaultTableStyle="TableStyleMedium2" defaultPivotStyle="PivotStyleLight16">
    <tableStyle name="Invisible" pivot="0" table="0" count="0" xr9:uid="{D62D3234-13CE-471A-BFB0-51172CEC616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2E6613-EA02-41FA-B5E6-1A08E78C03CC}">
  <dimension ref="A1:C38"/>
  <sheetViews>
    <sheetView tabSelected="1" workbookViewId="0">
      <selection activeCell="D27" sqref="D27"/>
    </sheetView>
  </sheetViews>
  <sheetFormatPr defaultRowHeight="18.75" x14ac:dyDescent="0.4"/>
  <cols>
    <col min="1" max="1" width="15.7109375" style="1" customWidth="1"/>
    <col min="2" max="16384" width="9.140625" style="1"/>
  </cols>
  <sheetData>
    <row r="1" spans="1:3" x14ac:dyDescent="0.4">
      <c r="A1" s="2" t="s">
        <v>0</v>
      </c>
    </row>
    <row r="4" spans="1:3" x14ac:dyDescent="0.4">
      <c r="A4" s="5" t="s">
        <v>1</v>
      </c>
    </row>
    <row r="6" spans="1:3" x14ac:dyDescent="0.4">
      <c r="B6" s="1">
        <v>2025</v>
      </c>
      <c r="C6" s="1">
        <v>2024</v>
      </c>
    </row>
    <row r="7" spans="1:3" x14ac:dyDescent="0.4">
      <c r="A7" s="1" t="s">
        <v>2</v>
      </c>
      <c r="B7" s="12">
        <v>2.6</v>
      </c>
      <c r="C7" s="12">
        <v>2.077</v>
      </c>
    </row>
    <row r="8" spans="1:3" x14ac:dyDescent="0.4">
      <c r="A8" s="1" t="s">
        <v>3</v>
      </c>
      <c r="B8" s="12">
        <v>2.731266507045027</v>
      </c>
      <c r="C8" s="12">
        <v>2.1086846358017386</v>
      </c>
    </row>
    <row r="9" spans="1:3" x14ac:dyDescent="0.4">
      <c r="A9" s="1" t="s">
        <v>4</v>
      </c>
      <c r="B9" s="12">
        <v>2.9</v>
      </c>
      <c r="C9" s="12">
        <v>2.2000000000000002</v>
      </c>
    </row>
    <row r="10" spans="1:3" x14ac:dyDescent="0.4">
      <c r="A10" s="1" t="s">
        <v>5</v>
      </c>
      <c r="B10" s="12">
        <v>2.6</v>
      </c>
      <c r="C10" s="12">
        <v>2.5</v>
      </c>
    </row>
    <row r="11" spans="1:3" x14ac:dyDescent="0.4">
      <c r="A11" s="1" t="s">
        <v>6</v>
      </c>
      <c r="B11" s="12">
        <v>3.1748199977969591</v>
      </c>
      <c r="C11" s="12">
        <v>2.7894318313255013</v>
      </c>
    </row>
    <row r="14" spans="1:3" x14ac:dyDescent="0.4">
      <c r="A14" s="1" t="s">
        <v>7</v>
      </c>
    </row>
    <row r="15" spans="1:3" x14ac:dyDescent="0.4">
      <c r="A15" s="1" t="s">
        <v>8</v>
      </c>
    </row>
    <row r="16" spans="1:3" x14ac:dyDescent="0.4">
      <c r="A16" s="1" t="s">
        <v>9</v>
      </c>
    </row>
    <row r="17" spans="1:3" x14ac:dyDescent="0.4">
      <c r="A17" s="1" t="s">
        <v>10</v>
      </c>
    </row>
    <row r="19" spans="1:3" x14ac:dyDescent="0.4">
      <c r="A19" s="5" t="s">
        <v>11</v>
      </c>
    </row>
    <row r="21" spans="1:3" x14ac:dyDescent="0.4">
      <c r="B21" s="1" t="s">
        <v>4</v>
      </c>
      <c r="C21" s="1" t="s">
        <v>12</v>
      </c>
    </row>
    <row r="22" spans="1:3" x14ac:dyDescent="0.4">
      <c r="A22" s="1" t="s">
        <v>13</v>
      </c>
      <c r="B22" s="1">
        <v>2.2000000000000002</v>
      </c>
      <c r="C22" s="1">
        <v>2.5</v>
      </c>
    </row>
    <row r="23" spans="1:3" x14ac:dyDescent="0.4">
      <c r="A23" s="1" t="s">
        <v>14</v>
      </c>
      <c r="B23" s="1">
        <v>1.2</v>
      </c>
      <c r="C23" s="1">
        <v>1.4</v>
      </c>
    </row>
    <row r="24" spans="1:3" x14ac:dyDescent="0.4">
      <c r="A24" s="1" t="s">
        <v>15</v>
      </c>
      <c r="B24" s="1">
        <v>2.8</v>
      </c>
      <c r="C24" s="1">
        <v>2.6</v>
      </c>
    </row>
    <row r="25" spans="1:3" x14ac:dyDescent="0.4">
      <c r="A25" s="1" t="s">
        <v>16</v>
      </c>
      <c r="B25" s="1">
        <v>2.4</v>
      </c>
      <c r="C25" s="1">
        <v>2.5</v>
      </c>
    </row>
    <row r="28" spans="1:3" x14ac:dyDescent="0.4">
      <c r="A28" s="1" t="s">
        <v>17</v>
      </c>
    </row>
    <row r="29" spans="1:3" x14ac:dyDescent="0.4">
      <c r="A29" s="1" t="s">
        <v>9</v>
      </c>
    </row>
    <row r="30" spans="1:3" x14ac:dyDescent="0.4">
      <c r="A30" s="1" t="s">
        <v>10</v>
      </c>
    </row>
    <row r="31" spans="1:3" x14ac:dyDescent="0.4">
      <c r="A31" s="1" t="s">
        <v>18</v>
      </c>
    </row>
    <row r="32" spans="1:3" x14ac:dyDescent="0.4">
      <c r="A32" s="1" t="s">
        <v>19</v>
      </c>
    </row>
    <row r="33" spans="1:1" x14ac:dyDescent="0.4">
      <c r="A33" s="1" t="s">
        <v>20</v>
      </c>
    </row>
    <row r="34" spans="1:1" x14ac:dyDescent="0.4">
      <c r="A34" s="20"/>
    </row>
    <row r="36" spans="1:1" x14ac:dyDescent="0.4">
      <c r="A36" s="21"/>
    </row>
    <row r="38" spans="1:1" x14ac:dyDescent="0.4">
      <c r="A38" s="2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0B5692-9CEF-4E80-BC8E-D02D88F6996A}">
  <dimension ref="A1:BM27"/>
  <sheetViews>
    <sheetView workbookViewId="0">
      <selection activeCell="A22" sqref="A22"/>
    </sheetView>
  </sheetViews>
  <sheetFormatPr defaultRowHeight="18.75" x14ac:dyDescent="0.4"/>
  <cols>
    <col min="1" max="1" width="45.7109375" style="1" customWidth="1"/>
    <col min="2" max="2" width="13.85546875" style="1" bestFit="1" customWidth="1"/>
    <col min="3" max="3" width="13.5703125" style="1" bestFit="1" customWidth="1"/>
    <col min="4" max="4" width="13.7109375" style="1" bestFit="1" customWidth="1"/>
    <col min="5" max="5" width="13.42578125" style="1" bestFit="1" customWidth="1"/>
    <col min="6" max="7" width="13.85546875" style="1" bestFit="1" customWidth="1"/>
    <col min="8" max="8" width="13.42578125" style="1" bestFit="1" customWidth="1"/>
    <col min="9" max="9" width="13.85546875" style="1" bestFit="1" customWidth="1"/>
    <col min="10" max="10" width="13.42578125" style="1" bestFit="1" customWidth="1"/>
    <col min="11" max="11" width="13.85546875" style="1" bestFit="1" customWidth="1"/>
    <col min="12" max="12" width="13.7109375" style="1" bestFit="1" customWidth="1"/>
    <col min="13" max="13" width="13.85546875" style="1" bestFit="1" customWidth="1"/>
    <col min="14" max="14" width="13.5703125" style="1" bestFit="1" customWidth="1"/>
    <col min="15" max="15" width="13.42578125" style="1" bestFit="1" customWidth="1"/>
    <col min="16" max="16" width="13.7109375" style="1" bestFit="1" customWidth="1"/>
    <col min="17" max="17" width="13.42578125" style="1" bestFit="1" customWidth="1"/>
    <col min="18" max="18" width="13.5703125" style="1" bestFit="1" customWidth="1"/>
    <col min="19" max="20" width="13.85546875" style="1" bestFit="1" customWidth="1"/>
    <col min="21" max="21" width="13.7109375" style="1" bestFit="1" customWidth="1"/>
    <col min="22" max="22" width="13.85546875" style="1" bestFit="1" customWidth="1"/>
    <col min="23" max="23" width="13.7109375" style="1" bestFit="1" customWidth="1"/>
    <col min="24" max="24" width="13.85546875" style="1" bestFit="1" customWidth="1"/>
    <col min="25" max="25" width="13.5703125" style="1" bestFit="1" customWidth="1"/>
    <col min="26" max="26" width="13.7109375" style="1" bestFit="1" customWidth="1"/>
    <col min="27" max="27" width="13.42578125" style="1" bestFit="1" customWidth="1"/>
    <col min="28" max="30" width="13.85546875" style="1" bestFit="1" customWidth="1"/>
    <col min="31" max="31" width="13.5703125" style="1" bestFit="1" customWidth="1"/>
    <col min="32" max="32" width="14" style="1" bestFit="1" customWidth="1"/>
    <col min="33" max="33" width="13.42578125" style="1" bestFit="1" customWidth="1"/>
    <col min="34" max="34" width="14" style="1" bestFit="1" customWidth="1"/>
    <col min="35" max="35" width="13.42578125" style="1" bestFit="1" customWidth="1"/>
    <col min="36" max="36" width="14" style="1" bestFit="1" customWidth="1"/>
    <col min="37" max="37" width="13.5703125" style="1" bestFit="1" customWidth="1"/>
    <col min="38" max="38" width="14" style="1" bestFit="1" customWidth="1"/>
    <col min="39" max="40" width="13.85546875" style="1" bestFit="1" customWidth="1"/>
    <col min="41" max="41" width="13.7109375" style="1" bestFit="1" customWidth="1"/>
    <col min="42" max="42" width="13.85546875" style="1" bestFit="1" customWidth="1"/>
    <col min="43" max="43" width="14" style="1" bestFit="1" customWidth="1"/>
    <col min="44" max="44" width="13.140625" style="1" bestFit="1" customWidth="1"/>
    <col min="45" max="47" width="14" style="1" bestFit="1" customWidth="1"/>
    <col min="48" max="48" width="13.7109375" style="1" bestFit="1" customWidth="1"/>
    <col min="49" max="49" width="13.85546875" style="1" bestFit="1" customWidth="1"/>
    <col min="50" max="51" width="14" style="1" bestFit="1" customWidth="1"/>
    <col min="52" max="52" width="13.85546875" style="1" bestFit="1" customWidth="1"/>
    <col min="53" max="53" width="13.42578125" style="1" bestFit="1" customWidth="1"/>
    <col min="54" max="54" width="14" style="1" bestFit="1" customWidth="1"/>
    <col min="55" max="55" width="13.85546875" style="1" bestFit="1" customWidth="1"/>
    <col min="56" max="56" width="14" style="1" bestFit="1" customWidth="1"/>
    <col min="57" max="57" width="13.85546875" style="1" bestFit="1" customWidth="1"/>
    <col min="58" max="58" width="13.42578125" style="1" bestFit="1" customWidth="1"/>
    <col min="59" max="59" width="14.42578125" style="1" bestFit="1" customWidth="1"/>
    <col min="60" max="64" width="14.85546875" style="1" bestFit="1" customWidth="1"/>
    <col min="65" max="65" width="14.7109375" style="1" bestFit="1" customWidth="1"/>
    <col min="66" max="16384" width="9.140625" style="1"/>
  </cols>
  <sheetData>
    <row r="1" spans="1:65" x14ac:dyDescent="0.4">
      <c r="A1" s="3" t="s">
        <v>21</v>
      </c>
    </row>
    <row r="2" spans="1:65" x14ac:dyDescent="0.4">
      <c r="A2" s="3"/>
    </row>
    <row r="4" spans="1:65" ht="14.25" customHeight="1" x14ac:dyDescent="0.4">
      <c r="A4" s="14" t="s">
        <v>22</v>
      </c>
    </row>
    <row r="5" spans="1:65" ht="14.25" customHeight="1" x14ac:dyDescent="0.4">
      <c r="A5" s="14"/>
    </row>
    <row r="6" spans="1:65" x14ac:dyDescent="0.4">
      <c r="A6" s="14"/>
      <c r="B6" s="1" t="s">
        <v>23</v>
      </c>
      <c r="U6" s="18"/>
      <c r="V6" s="1" t="s">
        <v>24</v>
      </c>
    </row>
    <row r="7" spans="1:65" x14ac:dyDescent="0.4">
      <c r="A7" s="19"/>
      <c r="B7" s="1">
        <v>2004</v>
      </c>
      <c r="C7" s="1">
        <v>2005</v>
      </c>
      <c r="D7" s="1">
        <v>2006</v>
      </c>
      <c r="E7" s="1">
        <v>2007</v>
      </c>
      <c r="F7" s="1">
        <v>2008</v>
      </c>
      <c r="G7" s="1">
        <v>2009</v>
      </c>
      <c r="H7" s="1">
        <v>2010</v>
      </c>
      <c r="I7" s="1">
        <v>2011</v>
      </c>
      <c r="J7" s="1">
        <v>2012</v>
      </c>
      <c r="K7" s="1">
        <v>2013</v>
      </c>
      <c r="L7" s="1">
        <v>2014</v>
      </c>
      <c r="M7" s="1">
        <v>2015</v>
      </c>
      <c r="N7" s="1">
        <v>2016</v>
      </c>
      <c r="O7" s="1">
        <v>2017</v>
      </c>
      <c r="P7" s="1">
        <v>2018</v>
      </c>
      <c r="Q7" s="1">
        <v>2019</v>
      </c>
      <c r="R7" s="1">
        <v>2020</v>
      </c>
      <c r="S7" s="1">
        <v>2021</v>
      </c>
      <c r="T7" s="1">
        <v>2022</v>
      </c>
      <c r="U7" s="1">
        <v>2023</v>
      </c>
      <c r="V7" s="1">
        <v>2024</v>
      </c>
      <c r="W7" s="1">
        <v>2025</v>
      </c>
      <c r="X7" s="1">
        <v>2026</v>
      </c>
      <c r="Y7" s="1">
        <v>2027</v>
      </c>
      <c r="Z7" s="1">
        <v>2028</v>
      </c>
      <c r="AA7" s="1">
        <v>2029</v>
      </c>
      <c r="AB7" s="1">
        <v>2030</v>
      </c>
    </row>
    <row r="8" spans="1:65" x14ac:dyDescent="0.4">
      <c r="A8" s="1" t="s">
        <v>25</v>
      </c>
      <c r="B8" s="16">
        <v>9.6</v>
      </c>
      <c r="C8" s="16">
        <v>10.8</v>
      </c>
      <c r="D8" s="16">
        <v>10.8</v>
      </c>
      <c r="E8" s="16">
        <v>11.7</v>
      </c>
      <c r="F8" s="16">
        <v>12.6</v>
      </c>
      <c r="G8" s="16">
        <v>13.9</v>
      </c>
      <c r="H8" s="16">
        <v>14.4</v>
      </c>
      <c r="I8" s="16">
        <v>14.5</v>
      </c>
      <c r="J8" s="16">
        <v>16</v>
      </c>
      <c r="K8" s="16">
        <v>16.7</v>
      </c>
      <c r="L8" s="16">
        <v>17.399999999999999</v>
      </c>
      <c r="M8" s="16">
        <v>17.8</v>
      </c>
      <c r="N8" s="16">
        <v>18</v>
      </c>
      <c r="O8" s="16">
        <v>18.399999999999999</v>
      </c>
      <c r="P8" s="16">
        <v>19.100000000000001</v>
      </c>
      <c r="Q8" s="16">
        <v>19.899999999999999</v>
      </c>
      <c r="R8" s="16">
        <v>22</v>
      </c>
      <c r="S8" s="16">
        <v>21.9</v>
      </c>
      <c r="T8" s="16">
        <v>23</v>
      </c>
      <c r="U8" s="16">
        <v>25.4</v>
      </c>
      <c r="V8" s="16">
        <v>27.9</v>
      </c>
      <c r="W8" s="16">
        <v>30.3</v>
      </c>
      <c r="X8" s="16">
        <v>32.799999999999997</v>
      </c>
      <c r="Y8" s="16">
        <v>35.200000000000003</v>
      </c>
      <c r="Z8" s="16">
        <v>37.6</v>
      </c>
      <c r="AA8" s="16">
        <v>40.1</v>
      </c>
      <c r="AB8" s="16">
        <v>42.5</v>
      </c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</row>
    <row r="9" spans="1:65" x14ac:dyDescent="0.4">
      <c r="A9" s="1" t="s">
        <v>14</v>
      </c>
      <c r="B9" s="17">
        <v>6.8</v>
      </c>
      <c r="C9" s="17">
        <v>7.1</v>
      </c>
      <c r="D9" s="17">
        <v>7.4</v>
      </c>
      <c r="E9" s="17">
        <v>7.9</v>
      </c>
      <c r="F9" s="17">
        <v>8.6999999999999993</v>
      </c>
      <c r="G9" s="17">
        <v>10</v>
      </c>
      <c r="H9" s="17">
        <v>10.5</v>
      </c>
      <c r="I9" s="17">
        <v>10.9</v>
      </c>
      <c r="J9" s="17">
        <v>12.8</v>
      </c>
      <c r="K9" s="17">
        <v>13.9</v>
      </c>
      <c r="L9" s="17">
        <v>15.1</v>
      </c>
      <c r="M9" s="17">
        <v>15.1</v>
      </c>
      <c r="N9" s="17">
        <v>14.9</v>
      </c>
      <c r="O9" s="17">
        <v>14.8</v>
      </c>
      <c r="P9" s="17">
        <v>15.1</v>
      </c>
      <c r="Q9" s="17">
        <v>16.2</v>
      </c>
      <c r="R9" s="17">
        <v>17.3</v>
      </c>
      <c r="S9" s="17">
        <v>17.7</v>
      </c>
      <c r="T9" s="17">
        <v>18.2</v>
      </c>
      <c r="U9" s="16">
        <v>19.7</v>
      </c>
      <c r="V9" s="16">
        <v>21.2</v>
      </c>
      <c r="W9" s="16">
        <v>22.6</v>
      </c>
      <c r="X9" s="16">
        <v>24.1</v>
      </c>
      <c r="Y9" s="16">
        <v>25.6</v>
      </c>
      <c r="Z9" s="16">
        <v>27.1</v>
      </c>
      <c r="AA9" s="16">
        <v>28.5</v>
      </c>
      <c r="AB9" s="16">
        <v>30</v>
      </c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</row>
    <row r="10" spans="1:65" x14ac:dyDescent="0.4">
      <c r="A10" s="1" t="s">
        <v>16</v>
      </c>
      <c r="B10" s="17">
        <v>4.4000000000000004</v>
      </c>
      <c r="C10" s="17">
        <v>6.9</v>
      </c>
      <c r="D10" s="17">
        <v>7.4</v>
      </c>
      <c r="E10" s="17">
        <v>8.6</v>
      </c>
      <c r="F10" s="17">
        <v>8.6</v>
      </c>
      <c r="G10" s="17">
        <v>11.7</v>
      </c>
      <c r="H10" s="17">
        <v>12.7</v>
      </c>
      <c r="I10" s="17">
        <v>14</v>
      </c>
      <c r="J10" s="17">
        <v>15.5</v>
      </c>
      <c r="K10" s="17">
        <v>16.2</v>
      </c>
      <c r="L10" s="17">
        <v>14.6</v>
      </c>
      <c r="M10" s="17">
        <v>14.5</v>
      </c>
      <c r="N10" s="17">
        <v>14.4</v>
      </c>
      <c r="O10" s="17">
        <v>13.6</v>
      </c>
      <c r="P10" s="17">
        <v>12.5</v>
      </c>
      <c r="Q10" s="17">
        <v>12.6</v>
      </c>
      <c r="R10" s="17">
        <v>13.9</v>
      </c>
      <c r="S10" s="17">
        <v>14.1</v>
      </c>
      <c r="T10" s="17">
        <v>15.2</v>
      </c>
      <c r="U10" s="16">
        <v>16.899999999999999</v>
      </c>
      <c r="V10" s="16">
        <v>18.7</v>
      </c>
      <c r="W10" s="16">
        <v>20.399999999999999</v>
      </c>
      <c r="X10" s="16">
        <v>22.1</v>
      </c>
      <c r="Y10" s="16">
        <v>23.8</v>
      </c>
      <c r="Z10" s="16">
        <v>25.6</v>
      </c>
      <c r="AA10" s="16">
        <v>27.3</v>
      </c>
      <c r="AB10" s="16">
        <v>29</v>
      </c>
    </row>
    <row r="11" spans="1:65" x14ac:dyDescent="0.4">
      <c r="A11" s="1" t="s">
        <v>26</v>
      </c>
      <c r="B11" s="17">
        <v>22.6</v>
      </c>
      <c r="C11" s="17">
        <v>24.4</v>
      </c>
      <c r="D11" s="17">
        <v>26.3</v>
      </c>
      <c r="E11" s="17">
        <v>28.1</v>
      </c>
      <c r="F11" s="17">
        <v>28.8</v>
      </c>
      <c r="G11" s="17">
        <v>31</v>
      </c>
      <c r="H11" s="17">
        <v>31.2</v>
      </c>
      <c r="I11" s="17">
        <v>31.6</v>
      </c>
      <c r="J11" s="17">
        <v>32.700000000000003</v>
      </c>
      <c r="K11" s="17">
        <v>32.700000000000003</v>
      </c>
      <c r="L11" s="17">
        <v>33.6</v>
      </c>
      <c r="M11" s="17">
        <v>33.5</v>
      </c>
      <c r="N11" s="17">
        <v>33.4</v>
      </c>
      <c r="O11" s="17">
        <v>33.1</v>
      </c>
      <c r="P11" s="17">
        <v>33.799999999999997</v>
      </c>
      <c r="Q11" s="17">
        <v>33.799999999999997</v>
      </c>
      <c r="R11" s="17">
        <v>36.5</v>
      </c>
      <c r="S11" s="17">
        <v>34.6</v>
      </c>
      <c r="T11" s="17">
        <v>33.799999999999997</v>
      </c>
      <c r="U11" s="15" t="s">
        <v>27</v>
      </c>
      <c r="V11" s="15" t="s">
        <v>27</v>
      </c>
      <c r="W11" s="15" t="s">
        <v>27</v>
      </c>
      <c r="X11" s="15" t="s">
        <v>27</v>
      </c>
      <c r="Y11" s="15" t="s">
        <v>27</v>
      </c>
      <c r="Z11" s="15" t="s">
        <v>27</v>
      </c>
      <c r="AA11" s="15" t="s">
        <v>27</v>
      </c>
      <c r="AB11" s="15" t="s">
        <v>27</v>
      </c>
    </row>
    <row r="12" spans="1:65" x14ac:dyDescent="0.4">
      <c r="A12" s="1" t="s">
        <v>15</v>
      </c>
      <c r="B12" s="17">
        <v>6.9</v>
      </c>
      <c r="C12" s="17">
        <v>6.9</v>
      </c>
      <c r="D12" s="17">
        <v>6.9</v>
      </c>
      <c r="E12" s="17">
        <v>6.9</v>
      </c>
      <c r="F12" s="17">
        <v>7.7</v>
      </c>
      <c r="G12" s="17">
        <v>8.6999999999999993</v>
      </c>
      <c r="H12" s="17">
        <v>9.3000000000000007</v>
      </c>
      <c r="I12" s="17">
        <v>10.3</v>
      </c>
      <c r="J12" s="17">
        <v>11</v>
      </c>
      <c r="K12" s="17">
        <v>11.5</v>
      </c>
      <c r="L12" s="17">
        <v>11.6</v>
      </c>
      <c r="M12" s="17">
        <v>11.9</v>
      </c>
      <c r="N12" s="17">
        <v>11.4</v>
      </c>
      <c r="O12" s="17">
        <v>11.1</v>
      </c>
      <c r="P12" s="17">
        <v>14.9</v>
      </c>
      <c r="Q12" s="17">
        <v>15.4</v>
      </c>
      <c r="R12" s="17">
        <v>16.100000000000001</v>
      </c>
      <c r="S12" s="17">
        <v>15.6</v>
      </c>
      <c r="T12" s="17">
        <v>16.899999999999999</v>
      </c>
      <c r="U12" s="16">
        <v>18.5</v>
      </c>
      <c r="V12" s="16">
        <v>20.100000000000001</v>
      </c>
      <c r="W12" s="16">
        <v>21.7</v>
      </c>
      <c r="X12" s="16">
        <v>23.4</v>
      </c>
      <c r="Y12" s="16">
        <v>25</v>
      </c>
      <c r="Z12" s="16">
        <v>26.6</v>
      </c>
      <c r="AA12" s="16">
        <v>28.2</v>
      </c>
      <c r="AB12" s="16">
        <v>29.8</v>
      </c>
    </row>
    <row r="13" spans="1:65" x14ac:dyDescent="0.4">
      <c r="A13" s="1" t="s">
        <v>13</v>
      </c>
      <c r="B13" s="17">
        <v>6.4</v>
      </c>
      <c r="C13" s="17">
        <v>6.4</v>
      </c>
      <c r="D13" s="17">
        <v>6.6</v>
      </c>
      <c r="E13" s="17">
        <v>7.8</v>
      </c>
      <c r="F13" s="17">
        <v>7.7</v>
      </c>
      <c r="G13" s="17">
        <v>9.4</v>
      </c>
      <c r="H13" s="17">
        <v>9.1</v>
      </c>
      <c r="I13" s="17">
        <v>10.3</v>
      </c>
      <c r="J13" s="17">
        <v>10.5</v>
      </c>
      <c r="K13" s="17">
        <v>10.1</v>
      </c>
      <c r="L13" s="17">
        <v>11.7</v>
      </c>
      <c r="M13" s="17">
        <v>12.9</v>
      </c>
      <c r="N13" s="17">
        <v>12</v>
      </c>
      <c r="O13" s="17">
        <v>11.5</v>
      </c>
      <c r="P13" s="17">
        <v>11.9</v>
      </c>
      <c r="Q13" s="17">
        <v>16.899999999999999</v>
      </c>
      <c r="R13" s="17">
        <v>17.3</v>
      </c>
      <c r="S13" s="17">
        <v>17.399999999999999</v>
      </c>
      <c r="T13" s="17">
        <v>17.5</v>
      </c>
      <c r="U13" s="16">
        <v>18.2</v>
      </c>
      <c r="V13" s="16">
        <v>18.899999999999999</v>
      </c>
      <c r="W13" s="16">
        <v>19.600000000000001</v>
      </c>
      <c r="X13" s="16">
        <v>20.3</v>
      </c>
      <c r="Y13" s="16">
        <v>20.9</v>
      </c>
      <c r="Z13" s="16">
        <v>21.6</v>
      </c>
      <c r="AA13" s="16">
        <v>22.3</v>
      </c>
      <c r="AB13" s="16">
        <v>23</v>
      </c>
    </row>
    <row r="14" spans="1:65" x14ac:dyDescent="0.4">
      <c r="U14" s="13"/>
      <c r="V14" s="13"/>
      <c r="W14" s="13"/>
      <c r="X14" s="13"/>
      <c r="Y14" s="13"/>
      <c r="Z14" s="13"/>
      <c r="AA14" s="13"/>
      <c r="AB14" s="12"/>
    </row>
    <row r="15" spans="1:65" x14ac:dyDescent="0.4">
      <c r="A15" s="1" t="s">
        <v>28</v>
      </c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</row>
    <row r="16" spans="1:65" x14ac:dyDescent="0.4"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</row>
    <row r="17" spans="1:28" x14ac:dyDescent="0.4">
      <c r="A17" s="1" t="s">
        <v>29</v>
      </c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</row>
    <row r="18" spans="1:28" x14ac:dyDescent="0.4">
      <c r="A18" s="1" t="s">
        <v>30</v>
      </c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</row>
    <row r="19" spans="1:28" x14ac:dyDescent="0.4"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</row>
    <row r="20" spans="1:28" x14ac:dyDescent="0.4">
      <c r="A20" s="1" t="s">
        <v>31</v>
      </c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</row>
    <row r="21" spans="1:28" x14ac:dyDescent="0.4">
      <c r="A21" s="1" t="s">
        <v>32</v>
      </c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</row>
    <row r="22" spans="1:28" x14ac:dyDescent="0.4">
      <c r="A22" s="1" t="s">
        <v>33</v>
      </c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</row>
    <row r="23" spans="1:28" x14ac:dyDescent="0.4">
      <c r="A23" s="1" t="s">
        <v>34</v>
      </c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</row>
    <row r="24" spans="1:28" x14ac:dyDescent="0.4">
      <c r="A24" s="1" t="s">
        <v>35</v>
      </c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</row>
    <row r="25" spans="1:28" x14ac:dyDescent="0.4">
      <c r="A25" s="1" t="s">
        <v>36</v>
      </c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</row>
    <row r="26" spans="1:28" x14ac:dyDescent="0.4"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</row>
    <row r="27" spans="1:28" x14ac:dyDescent="0.4"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2A8348-0A14-42A3-B5F4-72F28986D423}">
  <dimension ref="A1:I35"/>
  <sheetViews>
    <sheetView workbookViewId="0">
      <selection activeCell="D24" sqref="D24"/>
    </sheetView>
  </sheetViews>
  <sheetFormatPr defaultRowHeight="18.75" x14ac:dyDescent="0.4"/>
  <cols>
    <col min="1" max="1" width="31.5703125" style="1" customWidth="1"/>
    <col min="2" max="2" width="10.5703125" style="1" customWidth="1"/>
    <col min="3" max="3" width="10.28515625" style="1" customWidth="1"/>
    <col min="4" max="4" width="10.5703125" style="1" customWidth="1"/>
    <col min="5" max="5" width="9.140625" style="1"/>
    <col min="6" max="6" width="10.140625" style="1" customWidth="1"/>
    <col min="7" max="16384" width="9.140625" style="1"/>
  </cols>
  <sheetData>
    <row r="1" spans="1:9" x14ac:dyDescent="0.4">
      <c r="A1" s="3" t="s">
        <v>37</v>
      </c>
      <c r="B1" s="3"/>
      <c r="C1" s="3"/>
      <c r="D1" s="3"/>
      <c r="E1" s="3"/>
      <c r="F1" s="3"/>
    </row>
    <row r="4" spans="1:9" x14ac:dyDescent="0.4">
      <c r="A4" s="5" t="s">
        <v>38</v>
      </c>
      <c r="G4" s="5"/>
    </row>
    <row r="6" spans="1:9" x14ac:dyDescent="0.4">
      <c r="B6" s="1" t="s">
        <v>39</v>
      </c>
      <c r="C6" s="1" t="s">
        <v>40</v>
      </c>
      <c r="D6" s="1" t="s">
        <v>41</v>
      </c>
      <c r="E6" s="1" t="s">
        <v>42</v>
      </c>
      <c r="F6" s="1" t="s">
        <v>43</v>
      </c>
      <c r="G6" s="1" t="s">
        <v>44</v>
      </c>
      <c r="H6" s="1" t="s">
        <v>45</v>
      </c>
      <c r="I6" s="1" t="s">
        <v>46</v>
      </c>
    </row>
    <row r="7" spans="1:9" x14ac:dyDescent="0.4">
      <c r="A7" s="1" t="s">
        <v>47</v>
      </c>
      <c r="B7" s="9">
        <v>1405</v>
      </c>
      <c r="C7" s="9">
        <v>1358.123</v>
      </c>
      <c r="D7" s="9">
        <v>1375.4204999999999</v>
      </c>
      <c r="E7" s="9">
        <v>1431.8756000000001</v>
      </c>
      <c r="F7" s="9">
        <v>1435.2783999999999</v>
      </c>
      <c r="G7" s="9">
        <v>1445.9747</v>
      </c>
      <c r="H7" s="9">
        <v>1449.9987000000001</v>
      </c>
      <c r="I7" s="9">
        <v>1409.2889</v>
      </c>
    </row>
    <row r="8" spans="1:9" x14ac:dyDescent="0.4">
      <c r="A8" s="1" t="s">
        <v>48</v>
      </c>
      <c r="B8" s="9">
        <v>1475</v>
      </c>
      <c r="C8" s="9">
        <v>1589.4097999999999</v>
      </c>
      <c r="D8" s="9">
        <v>1598.6755000000001</v>
      </c>
      <c r="E8" s="9">
        <v>1686.9253000000001</v>
      </c>
      <c r="F8" s="9">
        <v>1760.0106000000001</v>
      </c>
      <c r="G8" s="9">
        <v>1816.3207</v>
      </c>
      <c r="H8" s="9">
        <v>1765.9033999999999</v>
      </c>
      <c r="I8" s="9">
        <v>1806.4266</v>
      </c>
    </row>
    <row r="9" spans="1:9" x14ac:dyDescent="0.4">
      <c r="A9" s="1" t="s">
        <v>49</v>
      </c>
      <c r="B9" s="9">
        <v>1549</v>
      </c>
      <c r="C9" s="9">
        <v>1564.5066999999999</v>
      </c>
      <c r="D9" s="9">
        <v>1540.9291000000001</v>
      </c>
      <c r="E9" s="9">
        <v>1569.8304000000001</v>
      </c>
      <c r="F9" s="9">
        <v>1654.3943999999999</v>
      </c>
      <c r="G9" s="9">
        <v>1683.7356</v>
      </c>
      <c r="H9" s="9">
        <v>1697.8052</v>
      </c>
      <c r="I9" s="9">
        <v>1619.0496000000001</v>
      </c>
    </row>
    <row r="10" spans="1:9" x14ac:dyDescent="0.4">
      <c r="A10" s="1" t="s">
        <v>50</v>
      </c>
      <c r="B10" s="9">
        <v>1767</v>
      </c>
      <c r="C10" s="9">
        <v>1785.8203000000001</v>
      </c>
      <c r="D10" s="9">
        <v>1794.7154</v>
      </c>
      <c r="E10" s="9">
        <v>1886.9135000000001</v>
      </c>
      <c r="F10" s="9">
        <v>2015.875</v>
      </c>
      <c r="G10" s="9">
        <v>2141.5268000000001</v>
      </c>
      <c r="H10" s="9">
        <v>2189.7808</v>
      </c>
      <c r="I10" s="9">
        <v>2038.0644</v>
      </c>
    </row>
    <row r="11" spans="1:9" x14ac:dyDescent="0.4">
      <c r="A11" s="1" t="s">
        <v>51</v>
      </c>
      <c r="B11" s="9">
        <v>1795</v>
      </c>
      <c r="C11" s="9">
        <v>1807.7809999999999</v>
      </c>
      <c r="D11" s="9">
        <v>1799.2664</v>
      </c>
      <c r="E11" s="9">
        <v>1852.6457</v>
      </c>
      <c r="F11" s="9">
        <v>1868.7537</v>
      </c>
      <c r="G11" s="9">
        <v>1937.8197</v>
      </c>
      <c r="H11" s="9">
        <v>1859.0789</v>
      </c>
      <c r="I11" s="9">
        <v>1865.1206999999999</v>
      </c>
    </row>
    <row r="12" spans="1:9" x14ac:dyDescent="0.4">
      <c r="A12" s="1" t="s">
        <v>52</v>
      </c>
      <c r="B12" s="9">
        <v>1827</v>
      </c>
      <c r="C12" s="9">
        <v>1874.0210999999999</v>
      </c>
      <c r="D12" s="9">
        <v>1891.1780000000001</v>
      </c>
      <c r="E12" s="9">
        <v>1934.6386</v>
      </c>
      <c r="F12" s="9">
        <v>2034.6491000000001</v>
      </c>
      <c r="G12" s="9">
        <v>2060.3998000000001</v>
      </c>
      <c r="H12" s="9">
        <v>2134.1464000000001</v>
      </c>
      <c r="I12" s="9">
        <v>2062.9342999999999</v>
      </c>
    </row>
    <row r="13" spans="1:9" x14ac:dyDescent="0.4">
      <c r="A13" s="1" t="s">
        <v>53</v>
      </c>
      <c r="B13" s="9">
        <v>2011</v>
      </c>
      <c r="C13" s="9">
        <v>2076.2923000000001</v>
      </c>
      <c r="D13" s="9">
        <v>2016.1288</v>
      </c>
      <c r="E13" s="9">
        <v>2095.9546999999998</v>
      </c>
      <c r="F13" s="9">
        <v>2219.6264999999999</v>
      </c>
      <c r="G13" s="9">
        <v>2364.2163999999998</v>
      </c>
      <c r="H13" s="9">
        <v>2384.9151999999999</v>
      </c>
      <c r="I13" s="9">
        <v>2348.2948999999999</v>
      </c>
    </row>
    <row r="14" spans="1:9" x14ac:dyDescent="0.4">
      <c r="A14" s="1" t="s">
        <v>54</v>
      </c>
      <c r="B14" s="9">
        <v>3087</v>
      </c>
      <c r="C14" s="9">
        <v>3077.0585000000001</v>
      </c>
      <c r="D14" s="9">
        <v>3096.1030999999998</v>
      </c>
      <c r="E14" s="9">
        <v>3146.3474000000001</v>
      </c>
      <c r="F14" s="9">
        <v>3202.8497000000002</v>
      </c>
      <c r="G14" s="9">
        <v>3342.0997000000002</v>
      </c>
      <c r="H14" s="9">
        <v>3451.2075</v>
      </c>
      <c r="I14" s="9">
        <v>3403.3290999999999</v>
      </c>
    </row>
    <row r="15" spans="1:9" x14ac:dyDescent="0.4">
      <c r="A15" s="1" t="s">
        <v>55</v>
      </c>
      <c r="B15" s="9">
        <v>2423</v>
      </c>
      <c r="C15" s="9">
        <v>2433</v>
      </c>
      <c r="D15" s="9">
        <v>2438</v>
      </c>
      <c r="E15" s="9">
        <v>2494</v>
      </c>
      <c r="F15" s="9">
        <v>2556</v>
      </c>
      <c r="G15" s="9">
        <v>2661</v>
      </c>
      <c r="H15" s="9">
        <v>2714</v>
      </c>
      <c r="I15" s="9">
        <v>2671</v>
      </c>
    </row>
    <row r="16" spans="1:9" x14ac:dyDescent="0.4">
      <c r="D16" s="4"/>
    </row>
    <row r="17" spans="1:4" x14ac:dyDescent="0.4">
      <c r="D17" s="4"/>
    </row>
    <row r="19" spans="1:4" x14ac:dyDescent="0.4">
      <c r="A19" s="1" t="s">
        <v>56</v>
      </c>
    </row>
    <row r="20" spans="1:4" x14ac:dyDescent="0.4">
      <c r="A20" s="8" t="s">
        <v>57</v>
      </c>
    </row>
    <row r="35" spans="1:1" x14ac:dyDescent="0.4">
      <c r="A35" s="21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6A8FAE-EADE-4F32-AD20-832FA708F2C1}">
  <dimension ref="A1:Q34"/>
  <sheetViews>
    <sheetView workbookViewId="0">
      <selection activeCell="K20" sqref="K20"/>
    </sheetView>
  </sheetViews>
  <sheetFormatPr defaultRowHeight="15" x14ac:dyDescent="0.25"/>
  <cols>
    <col min="1" max="1" width="55.7109375" customWidth="1"/>
    <col min="2" max="2" width="15.7109375" bestFit="1" customWidth="1"/>
    <col min="3" max="13" width="15.5703125" bestFit="1" customWidth="1"/>
  </cols>
  <sheetData>
    <row r="1" spans="1:17" ht="18.75" x14ac:dyDescent="0.25">
      <c r="A1" s="2" t="s">
        <v>58</v>
      </c>
    </row>
    <row r="2" spans="1:17" ht="18.75" x14ac:dyDescent="0.25">
      <c r="A2" s="2"/>
    </row>
    <row r="4" spans="1:17" ht="15.75" x14ac:dyDescent="0.3">
      <c r="A4" s="5" t="s">
        <v>59</v>
      </c>
    </row>
    <row r="5" spans="1:17" ht="15.75" x14ac:dyDescent="0.3">
      <c r="A5" s="5"/>
    </row>
    <row r="6" spans="1:17" ht="18.75" x14ac:dyDescent="0.4">
      <c r="A6" s="1" t="s">
        <v>60</v>
      </c>
      <c r="B6" s="1"/>
      <c r="C6" s="1"/>
      <c r="D6" s="1"/>
      <c r="E6" s="1"/>
      <c r="F6" s="1"/>
      <c r="G6" s="1" t="s">
        <v>61</v>
      </c>
      <c r="H6" s="1"/>
      <c r="I6" s="1"/>
      <c r="J6" s="1"/>
      <c r="K6" s="1"/>
      <c r="L6" s="1"/>
    </row>
    <row r="7" spans="1:17" ht="18.75" x14ac:dyDescent="0.4">
      <c r="A7" s="23"/>
      <c r="B7" s="28">
        <v>2018</v>
      </c>
      <c r="C7" s="28">
        <v>2019</v>
      </c>
      <c r="D7" s="28">
        <v>2020</v>
      </c>
      <c r="E7" s="28">
        <v>2021</v>
      </c>
      <c r="F7" s="28">
        <v>2022</v>
      </c>
      <c r="G7" s="28"/>
      <c r="H7" s="28">
        <v>2018</v>
      </c>
      <c r="I7" s="28">
        <v>2019</v>
      </c>
      <c r="J7" s="28">
        <v>2020</v>
      </c>
      <c r="K7" s="28">
        <v>2021</v>
      </c>
      <c r="L7" s="28">
        <v>2022</v>
      </c>
      <c r="M7" s="22"/>
    </row>
    <row r="8" spans="1:17" ht="18.75" x14ac:dyDescent="0.4">
      <c r="A8" s="23" t="s">
        <v>62</v>
      </c>
      <c r="B8" s="29">
        <f>907+1487</f>
        <v>2394</v>
      </c>
      <c r="C8" s="29">
        <f>959+1471</f>
        <v>2430</v>
      </c>
      <c r="D8" s="29">
        <f>953+1534</f>
        <v>2487</v>
      </c>
      <c r="E8" s="29">
        <f>919+1554</f>
        <v>2473</v>
      </c>
      <c r="F8" s="29">
        <v>2409</v>
      </c>
      <c r="G8" s="23" t="s">
        <v>62</v>
      </c>
      <c r="H8" s="30">
        <f>B8/$B$13</f>
        <v>7.7074144425485339E-2</v>
      </c>
      <c r="I8" s="30">
        <v>0.08</v>
      </c>
      <c r="J8" s="30">
        <v>0.08</v>
      </c>
      <c r="K8" s="30">
        <v>0.08</v>
      </c>
      <c r="L8" s="30">
        <v>0.08</v>
      </c>
      <c r="M8" s="22"/>
    </row>
    <row r="9" spans="1:17" ht="18.75" x14ac:dyDescent="0.4">
      <c r="A9" s="23" t="s">
        <v>63</v>
      </c>
      <c r="B9" s="29">
        <f>2008+3034</f>
        <v>5042</v>
      </c>
      <c r="C9" s="29">
        <f>1753+3024</f>
        <v>4777</v>
      </c>
      <c r="D9" s="29">
        <f>1532+3030</f>
        <v>4562</v>
      </c>
      <c r="E9" s="29">
        <f>1474+2887</f>
        <v>4361</v>
      </c>
      <c r="F9" s="29">
        <v>4157</v>
      </c>
      <c r="G9" s="23" t="s">
        <v>63</v>
      </c>
      <c r="H9" s="30">
        <f t="shared" ref="H9:H12" si="0">B9/$B$13</f>
        <v>0.16232574611248832</v>
      </c>
      <c r="I9" s="30">
        <v>0.15</v>
      </c>
      <c r="J9" s="30">
        <v>0.14000000000000001</v>
      </c>
      <c r="K9" s="30">
        <v>0.13</v>
      </c>
      <c r="L9" s="30">
        <v>0.14000000000000001</v>
      </c>
      <c r="M9" s="22"/>
    </row>
    <row r="10" spans="1:17" ht="18.75" x14ac:dyDescent="0.4">
      <c r="A10" s="23" t="s">
        <v>64</v>
      </c>
      <c r="B10" s="29">
        <f>6501+5207</f>
        <v>11708</v>
      </c>
      <c r="C10" s="29">
        <f>6134+5614</f>
        <v>11748</v>
      </c>
      <c r="D10" s="29">
        <f>5502+6197</f>
        <v>11699</v>
      </c>
      <c r="E10" s="29">
        <f>4613+6790</f>
        <v>11403</v>
      </c>
      <c r="F10" s="29">
        <v>10850</v>
      </c>
      <c r="G10" s="23" t="s">
        <v>64</v>
      </c>
      <c r="H10" s="30">
        <f t="shared" si="0"/>
        <v>0.37693570715688485</v>
      </c>
      <c r="I10" s="30">
        <v>0.38</v>
      </c>
      <c r="J10" s="30">
        <v>0.37</v>
      </c>
      <c r="K10" s="30">
        <v>0.37</v>
      </c>
      <c r="L10" s="30">
        <v>0.35</v>
      </c>
      <c r="M10" s="22"/>
    </row>
    <row r="11" spans="1:17" ht="18.75" x14ac:dyDescent="0.4">
      <c r="A11" s="23" t="s">
        <v>65</v>
      </c>
      <c r="B11" s="29">
        <f>4487+4256</f>
        <v>8743</v>
      </c>
      <c r="C11" s="29">
        <f>4610+4169</f>
        <v>8779</v>
      </c>
      <c r="D11" s="29">
        <f>4723+4320</f>
        <v>9043</v>
      </c>
      <c r="E11" s="29">
        <f>4780+4223</f>
        <v>9003</v>
      </c>
      <c r="F11" s="29">
        <v>9386</v>
      </c>
      <c r="G11" s="23" t="s">
        <v>65</v>
      </c>
      <c r="H11" s="30">
        <f t="shared" si="0"/>
        <v>0.28147838124979879</v>
      </c>
      <c r="I11" s="30">
        <v>0.28000000000000003</v>
      </c>
      <c r="J11" s="30">
        <v>0.28999999999999998</v>
      </c>
      <c r="K11" s="30">
        <v>0.28999999999999998</v>
      </c>
      <c r="L11" s="30">
        <v>0.3</v>
      </c>
      <c r="M11" s="23"/>
      <c r="N11" s="1"/>
      <c r="O11" s="1"/>
      <c r="P11" s="1"/>
      <c r="Q11" s="1"/>
    </row>
    <row r="12" spans="1:17" ht="18.75" x14ac:dyDescent="0.4">
      <c r="A12" s="23" t="s">
        <v>66</v>
      </c>
      <c r="B12" s="29">
        <f>2390+784</f>
        <v>3174</v>
      </c>
      <c r="C12" s="29">
        <f>2669+906</f>
        <v>3575</v>
      </c>
      <c r="D12" s="29">
        <f>2845+968</f>
        <v>3813</v>
      </c>
      <c r="E12" s="29">
        <f>2938+1012</f>
        <v>3950</v>
      </c>
      <c r="F12" s="29">
        <v>4108</v>
      </c>
      <c r="G12" s="23" t="s">
        <v>66</v>
      </c>
      <c r="H12" s="30">
        <f t="shared" si="0"/>
        <v>0.10218602105534272</v>
      </c>
      <c r="I12" s="30">
        <v>0.11</v>
      </c>
      <c r="J12" s="30">
        <v>0.12</v>
      </c>
      <c r="K12" s="30">
        <v>0.13</v>
      </c>
      <c r="L12" s="30">
        <v>0.13</v>
      </c>
      <c r="M12" s="24"/>
      <c r="N12" s="1"/>
      <c r="O12" s="1"/>
      <c r="P12" s="1"/>
      <c r="Q12" s="1"/>
    </row>
    <row r="13" spans="1:17" ht="18.75" x14ac:dyDescent="0.4">
      <c r="A13" s="23"/>
      <c r="B13" s="29">
        <f>SUM(B8:B12)</f>
        <v>31061</v>
      </c>
      <c r="C13" s="29">
        <f>SUM(C8:C12)</f>
        <v>31309</v>
      </c>
      <c r="D13" s="29">
        <f>SUM(D8:D12)</f>
        <v>31604</v>
      </c>
      <c r="E13" s="29">
        <f>SUM(E8:E12)</f>
        <v>31190</v>
      </c>
      <c r="F13" s="29">
        <f>SUM(F8:F12)</f>
        <v>30910</v>
      </c>
      <c r="G13" s="23"/>
      <c r="H13" s="30">
        <f>SUM(H8:H12)</f>
        <v>1</v>
      </c>
      <c r="I13" s="30">
        <f t="shared" ref="I13:L13" si="1">SUM(I8:I12)</f>
        <v>1</v>
      </c>
      <c r="J13" s="30">
        <f t="shared" si="1"/>
        <v>1</v>
      </c>
      <c r="K13" s="30">
        <f>SUM(K8:K12)</f>
        <v>1</v>
      </c>
      <c r="L13" s="30">
        <f t="shared" si="1"/>
        <v>1</v>
      </c>
      <c r="M13" s="24"/>
    </row>
    <row r="14" spans="1:17" ht="18.75" x14ac:dyDescent="0.4">
      <c r="A14" s="23"/>
      <c r="B14" s="2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</row>
    <row r="15" spans="1:17" x14ac:dyDescent="0.25">
      <c r="A15" s="22"/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</row>
    <row r="16" spans="1:17" ht="18.75" x14ac:dyDescent="0.4">
      <c r="A16" s="23" t="s">
        <v>67</v>
      </c>
      <c r="B16" s="23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</row>
    <row r="17" spans="1:13" ht="18.75" x14ac:dyDescent="0.4">
      <c r="A17" s="23"/>
      <c r="B17" s="23"/>
      <c r="C17" s="25"/>
      <c r="D17" s="25"/>
      <c r="E17" s="25"/>
      <c r="F17" s="25"/>
      <c r="G17" s="25"/>
      <c r="H17" s="25"/>
      <c r="I17" s="25"/>
      <c r="J17" s="25"/>
      <c r="K17" s="25"/>
      <c r="L17" s="25"/>
      <c r="M17" s="25"/>
    </row>
    <row r="18" spans="1:13" ht="18.75" x14ac:dyDescent="0.4">
      <c r="A18" s="23"/>
      <c r="B18" s="23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</row>
    <row r="19" spans="1:13" ht="18.75" x14ac:dyDescent="0.4">
      <c r="A19" s="26" t="s">
        <v>68</v>
      </c>
      <c r="B19" s="23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13" ht="15.75" x14ac:dyDescent="0.3">
      <c r="A20" s="27"/>
      <c r="B20" s="27"/>
      <c r="C20" s="27"/>
      <c r="D20" s="27"/>
      <c r="E20" s="27"/>
      <c r="F20" s="27"/>
      <c r="G20" s="27"/>
      <c r="H20" s="27"/>
      <c r="I20" s="22"/>
      <c r="J20" s="22"/>
      <c r="K20" s="22"/>
      <c r="L20" s="22"/>
      <c r="M20" s="22"/>
    </row>
    <row r="21" spans="1:13" ht="18.75" x14ac:dyDescent="0.4">
      <c r="A21" s="23" t="s">
        <v>69</v>
      </c>
      <c r="B21" s="31" t="s">
        <v>70</v>
      </c>
      <c r="C21" s="31" t="s">
        <v>71</v>
      </c>
      <c r="D21" s="31" t="s">
        <v>72</v>
      </c>
      <c r="E21" s="31" t="s">
        <v>73</v>
      </c>
      <c r="F21" s="31" t="s">
        <v>74</v>
      </c>
      <c r="G21" s="31" t="s">
        <v>75</v>
      </c>
      <c r="H21" s="28" t="s">
        <v>76</v>
      </c>
      <c r="I21" s="22"/>
      <c r="J21" s="22"/>
      <c r="K21" s="22"/>
      <c r="L21" s="22"/>
      <c r="M21" s="22"/>
    </row>
    <row r="22" spans="1:13" ht="18.75" x14ac:dyDescent="0.4">
      <c r="A22" s="23" t="s">
        <v>77</v>
      </c>
      <c r="B22" s="32">
        <v>734.06</v>
      </c>
      <c r="C22" s="32">
        <v>840.25</v>
      </c>
      <c r="D22" s="32">
        <v>869.71</v>
      </c>
      <c r="E22" s="32">
        <v>921.43</v>
      </c>
      <c r="F22" s="32">
        <v>966.22</v>
      </c>
      <c r="G22" s="32">
        <v>1284.54</v>
      </c>
      <c r="H22" s="32">
        <v>1430.27</v>
      </c>
      <c r="I22" s="22"/>
      <c r="J22" s="22"/>
      <c r="K22" s="22"/>
      <c r="L22" s="22"/>
      <c r="M22" s="22"/>
    </row>
    <row r="23" spans="1:13" ht="18.75" x14ac:dyDescent="0.4">
      <c r="A23" s="23" t="s">
        <v>78</v>
      </c>
      <c r="B23" s="32">
        <v>1175.04</v>
      </c>
      <c r="C23" s="32">
        <v>1352.51</v>
      </c>
      <c r="D23" s="32">
        <v>1460.19</v>
      </c>
      <c r="E23" s="32">
        <v>1720.24</v>
      </c>
      <c r="F23" s="32">
        <v>1460.19</v>
      </c>
      <c r="G23" s="32">
        <v>2088.15</v>
      </c>
      <c r="H23" s="32">
        <v>2186.9899999999998</v>
      </c>
      <c r="I23" s="22"/>
      <c r="J23" s="22"/>
      <c r="K23" s="22"/>
      <c r="L23" s="22"/>
      <c r="M23" s="22"/>
    </row>
    <row r="24" spans="1:13" ht="18.75" x14ac:dyDescent="0.4">
      <c r="A24" s="23" t="s">
        <v>79</v>
      </c>
      <c r="B24" s="33">
        <f>B23-B22</f>
        <v>440.98</v>
      </c>
      <c r="C24" s="33">
        <f t="shared" ref="C24:H24" si="2">C23-C22</f>
        <v>512.26</v>
      </c>
      <c r="D24" s="33">
        <f t="shared" si="2"/>
        <v>590.48</v>
      </c>
      <c r="E24" s="33">
        <f t="shared" si="2"/>
        <v>798.81000000000006</v>
      </c>
      <c r="F24" s="33">
        <f t="shared" si="2"/>
        <v>493.97</v>
      </c>
      <c r="G24" s="33">
        <f t="shared" si="2"/>
        <v>803.61000000000013</v>
      </c>
      <c r="H24" s="33">
        <f t="shared" si="2"/>
        <v>756.7199999999998</v>
      </c>
      <c r="I24" s="22"/>
      <c r="J24" s="22"/>
      <c r="K24" s="22"/>
      <c r="L24" s="22"/>
      <c r="M24" s="22"/>
    </row>
    <row r="25" spans="1:13" ht="18.75" x14ac:dyDescent="0.4">
      <c r="A25" s="1"/>
      <c r="B25" s="1"/>
      <c r="C25" s="1"/>
      <c r="D25" s="1"/>
      <c r="E25" s="10"/>
      <c r="F25" s="10"/>
      <c r="G25" s="10"/>
      <c r="H25" s="10"/>
    </row>
    <row r="26" spans="1:13" ht="18.75" x14ac:dyDescent="0.4">
      <c r="A26" s="1" t="s">
        <v>80</v>
      </c>
      <c r="B26" s="1" t="s">
        <v>83</v>
      </c>
      <c r="C26" s="1"/>
      <c r="D26" s="1"/>
      <c r="E26" s="1"/>
      <c r="F26" s="1"/>
      <c r="G26" s="1"/>
      <c r="H26" s="11"/>
    </row>
    <row r="27" spans="1:13" ht="18.75" x14ac:dyDescent="0.4">
      <c r="A27" s="1" t="s">
        <v>81</v>
      </c>
      <c r="B27" s="1" t="s">
        <v>82</v>
      </c>
      <c r="C27" s="1"/>
      <c r="D27" s="1"/>
      <c r="E27" s="1"/>
      <c r="F27" s="1"/>
      <c r="G27" s="1"/>
      <c r="H27" s="11"/>
    </row>
    <row r="34" spans="1:1" ht="18.75" x14ac:dyDescent="0.4">
      <c r="A34" s="1"/>
    </row>
  </sheetData>
  <pageMargins left="0.7" right="0.7" top="0.75" bottom="0.75" header="0.3" footer="0.3"/>
  <pageSetup paperSize="9" orientation="portrait" r:id="rId1"/>
  <ignoredErrors>
    <ignoredError sqref="B21:G21" numberStoredAsText="1"/>
    <ignoredError sqref="F13:G13 I13:J13 K13:L1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4</vt:i4>
      </vt:variant>
    </vt:vector>
  </HeadingPairs>
  <TitlesOfParts>
    <vt:vector size="4" baseType="lpstr">
      <vt:lpstr>Prognóza HDP (Graf 1 + Graf 2)</vt:lpstr>
      <vt:lpstr>OZE (Graf 3)</vt:lpstr>
      <vt:lpstr>Nehnuteľnosti (Graf 4)</vt:lpstr>
      <vt:lpstr>Mladé sestry (Graf 5 + Graf 6)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2024-07-11T10:42:57Z</dcterms:created>
  <dcterms:modified xsi:type="dcterms:W3CDTF">2024-07-11T10:43:24Z</dcterms:modified>
  <cp:category/>
  <cp:contentStatus/>
</cp:coreProperties>
</file>